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navarchitecten-my.sharepoint.com/personal/steven_lannoo_nav_be/Documents/0. Documenten/Kennis/2021 - Loonbenchmark voor de sector/Pakket voor website 2024/"/>
    </mc:Choice>
  </mc:AlternateContent>
  <xr:revisionPtr revIDLastSave="84" documentId="8_{1C42A6F3-FBAB-423F-9EFD-86995512B7E5}" xr6:coauthVersionLast="47" xr6:coauthVersionMax="47" xr10:uidLastSave="{B9EDB8E6-560A-4DC7-84F9-0FDF95E33AF4}"/>
  <bookViews>
    <workbookView xWindow="-28920" yWindow="-120" windowWidth="29040" windowHeight="15720" tabRatio="811" xr2:uid="{00000000-000D-0000-FFFF-FFFF00000000}"/>
  </bookViews>
  <sheets>
    <sheet name="Simulatie bediende" sheetId="64" r:id="rId1"/>
    <sheet name="Calculator kost zelfstandigen" sheetId="6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64" l="1"/>
  <c r="G39" i="64" s="1"/>
  <c r="G52" i="64"/>
  <c r="G53" i="64" s="1"/>
  <c r="G45" i="64"/>
  <c r="G46" i="64" s="1"/>
  <c r="G9" i="66"/>
  <c r="G16" i="66"/>
  <c r="G70" i="64" l="1"/>
  <c r="G71" i="64" s="1"/>
  <c r="G65" i="64"/>
  <c r="G58" i="64"/>
  <c r="G23" i="64"/>
  <c r="G33" i="64"/>
  <c r="G11" i="64"/>
  <c r="G13" i="64" s="1"/>
  <c r="G15" i="64" l="1"/>
  <c r="G78" i="64"/>
</calcChain>
</file>

<file path=xl/sharedStrings.xml><?xml version="1.0" encoding="utf-8"?>
<sst xmlns="http://schemas.openxmlformats.org/spreadsheetml/2006/main" count="102" uniqueCount="73">
  <si>
    <t>BASISSALARIS</t>
  </si>
  <si>
    <t>Ecocheques</t>
  </si>
  <si>
    <t>Bruto jaarloon</t>
  </si>
  <si>
    <t>Hospitalisatieverzekering</t>
  </si>
  <si>
    <t>TEWERKSTELLING</t>
  </si>
  <si>
    <t>Maximumbedrag</t>
  </si>
  <si>
    <t>Werkgeversbijdrage SZ</t>
  </si>
  <si>
    <t>Administratiekost</t>
  </si>
  <si>
    <t>Fietsvergoeding</t>
  </si>
  <si>
    <t>Bruto maandloon (incl. verhoging van dat jaar)</t>
  </si>
  <si>
    <t>% VTE</t>
  </si>
  <si>
    <t>Eindejaarspremie</t>
  </si>
  <si>
    <t>Dubbel vakantiegeld</t>
  </si>
  <si>
    <t>Loonkostsimulatie PC 336</t>
  </si>
  <si>
    <t>Meer info</t>
  </si>
  <si>
    <t>Het dubbel vakantiegeld moet je verplicht uitbetalen en bedraagt 92% van het bruto maandloon.</t>
  </si>
  <si>
    <t>% patronale RSZ</t>
  </si>
  <si>
    <t>Totaal patronale RSZ</t>
  </si>
  <si>
    <t>WOON-WERKVERKEER</t>
  </si>
  <si>
    <t>Openbaar vervoer</t>
  </si>
  <si>
    <t>Terugbetaling abonnementskost op jaarbasis</t>
  </si>
  <si>
    <t>Terugbetaling woon-werkverkeer met de wagen</t>
  </si>
  <si>
    <t>Toegekende vergoeding op jaarbasis</t>
  </si>
  <si>
    <t>In PC 336 kan maar hoef je geen vergoeding toe te kennen voor woonwerkverplaatsingen met de eigen wagen. Het fiscaal plafond is erg laag.</t>
  </si>
  <si>
    <t>Bedrijfswagen</t>
  </si>
  <si>
    <t>Vergoeding op dagbasis</t>
  </si>
  <si>
    <t>Solidariteitsbijdrage SZ op maandbasis</t>
  </si>
  <si>
    <t>Ingeschatte kost verbruik op maandbasis</t>
  </si>
  <si>
    <t>Bij eigen aankoop kan je hier het TCO-bedrag ingeven</t>
  </si>
  <si>
    <t>Leasebedrag op maandbasis (inclusief niet-recupereerbare BTW)</t>
  </si>
  <si>
    <t>Complexe berekening</t>
  </si>
  <si>
    <t>Totaal op jaarbasis</t>
  </si>
  <si>
    <t>Bedrag op jaarbasis</t>
  </si>
  <si>
    <t>Inbreng van de werkgever per cheque</t>
  </si>
  <si>
    <t>Maaltijdcheques</t>
  </si>
  <si>
    <t>Dankzij je NAV-Unizo lidmaatschap kan je alvast besparen op die administratiekosten bij Pluxee.</t>
  </si>
  <si>
    <t>Totaal bedrag van de nettovergoedingen op maandbasis</t>
  </si>
  <si>
    <t>Bedrag op jaarbasis voor 1 VTE</t>
  </si>
  <si>
    <t>Groepsverzekering</t>
  </si>
  <si>
    <t>Toepasselijk percentage inbreng werkgever</t>
  </si>
  <si>
    <t>Basis voor berekening (aantal keer bruto maandloon)</t>
  </si>
  <si>
    <t>Kosten (% bovenop inbreng werkgever)</t>
  </si>
  <si>
    <t>Collectieve bonus</t>
  </si>
  <si>
    <t>EXTRA-LEGALE VOORDELEN (Steeds facultatief binnen PC 336. De lijst is niet exhaustief)</t>
  </si>
  <si>
    <t>TOTALE JAARLIJKSE LOONKOST</t>
  </si>
  <si>
    <t>Aantal gefactureerde uren per week</t>
  </si>
  <si>
    <t>Aantal gefactureerde weken per jaar</t>
  </si>
  <si>
    <t>Overeenkomstig uurloon (excl. BTW)</t>
  </si>
  <si>
    <t>Kost bediende op jaarbasis</t>
  </si>
  <si>
    <t>Uurloon</t>
  </si>
  <si>
    <t>Overeenkomstige jaarkost</t>
  </si>
  <si>
    <t>Calculator zelfstandigen</t>
  </si>
  <si>
    <t>Nettovergoedingen</t>
  </si>
  <si>
    <t>Je kan als werkgever een aantal forfaitaire onkostenvergoedingen toekennen, bijvoorbeeld voor thuiswerk.</t>
  </si>
  <si>
    <t>ANDERE KOSTEN</t>
  </si>
  <si>
    <t>Totaal andere kosten op jaarbasis</t>
  </si>
  <si>
    <t>In het algemeen betaal je als werkgever een tarief tussen 25 en 39% van het brutoloon, afhankelijk van het statuut van de werknemer. Voor een bediende in een architectenkantoor is meestal een tarief van 25,50% van toepassing,</t>
  </si>
  <si>
    <t>Kost in de vennootschapsbelasting</t>
  </si>
  <si>
    <t>In PC 336 kan je kiezen om de cheques al dan niet toe te kennen. Je kan het maximumbedrag van €250 per jaar betalen of minder.</t>
  </si>
  <si>
    <t>Ook eco-cheques zijn een verworpen kost in de vennootschapsbelasting.</t>
  </si>
  <si>
    <t>Facultatief. Meer info via de link hiernaast.</t>
  </si>
  <si>
    <t>Denk aan kosten voor het sociaal secretariaat, voor de inschrijving bij de Orde, …</t>
  </si>
  <si>
    <t>Wil je weten wat je werknemer netto overhoudt? Bereken het via de link "Meer info"</t>
  </si>
  <si>
    <t>Een hospitalisatieverzekering is een zogenaamde "verworpen kost". De kost wordt bij je winst geteld bij de berrekening van de vennootschapsbelasting.</t>
  </si>
  <si>
    <t>In PC 336 kan je kiezen om de cheques al dan niet toe te kennen. Je kan het maximumbedrag van €6,91 betalen of minder. Maaltijdcheques zijn een zogenaamde "verworpen kost". Ze worden bij je winst geteld bij de berekening van de vennotschapsbelasting.</t>
  </si>
  <si>
    <t>We gaan in alle berekeningen uit van 220 effectieve gewerkte dagen per jaar.</t>
  </si>
  <si>
    <t>* standaard bevat een jaar 220 effectieve werkdagen</t>
  </si>
  <si>
    <t>1. Kost zelfstandige op jaarbasis*</t>
  </si>
  <si>
    <t>2. Van jaarkost bediende naar uurloon zelfstandige*</t>
  </si>
  <si>
    <t>De eindejaarspremie is niet verplicht in PC 336 maar kan wel facultatief worden toegekend. Vaak is dat een 13de maand (d.w.z. de eindejaarspremie = 1 maandloon). Het kan echter ook hoger of lager zijn.</t>
  </si>
  <si>
    <t>In PC 336 moet je een fietsvergoeding toekennen van minstens € 0,27 per effectief gefietste km met een maximum van € 10,8 per dag. Je mag echter ook een hoger bedrag toekennen. Je mag dit voordeel niet combineren met een andere tussenkomsten in het woon-werktraject behalve een OV-abonnement.</t>
  </si>
  <si>
    <t>In PC 336 zijn geen specifieke afspraken over de terugbetaling. Je bent daarom verplicht 71,8% terug te betalen in 2024. Deze bijdrage zal met 2,5 procentpunten stijgen tot 2029.</t>
  </si>
  <si>
    <t>Facultatief. Meer info via de link hiernaast. Er bestaan ook andere bonussystemen. Die zijn meestal minder interessant vanuit fiscaal oogpunt.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</si>
</sst>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\ * #,##0.00_-;\-&quot;€&quot;\ * #,##0.00_-;_-&quot;€&quot;\ * &quot;-&quot;??_-;_-@_-"/>
    <numFmt numFmtId="165" formatCode="&quot;€&quot;\ #,##0.00"/>
    <numFmt numFmtId="166" formatCode="0.0"/>
    <numFmt numFmtId="167" formatCode="_ &quot;€&quot;\ #,##0_ ;_ &quot;€&quot;\ \-#,##0_ ;_ &quot;€&quot;\ &quot;-&quot;??_ ;_ @_ "/>
    <numFmt numFmtId="168" formatCode="_ &quot;€&quot;\ #,##0.00_ ;_ &quot;€&quot;\ \-#,##0.00_ ;_ &quot;€&quot;\ &quot;-&quot;??_ ;_ @_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i/>
      <sz val="11"/>
      <color theme="8"/>
      <name val="Calibri"/>
      <family val="2"/>
      <scheme val="minor"/>
    </font>
    <font>
      <i/>
      <sz val="11"/>
      <color theme="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6"/>
      <name val="Fuji"/>
    </font>
    <font>
      <i/>
      <sz val="11"/>
      <color theme="1" tint="0.499984740745262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56E"/>
        <bgColor indexed="64"/>
      </patternFill>
    </fill>
    <fill>
      <patternFill patternType="solid">
        <fgColor rgb="FFF0A0F0"/>
        <bgColor indexed="64"/>
      </patternFill>
    </fill>
    <fill>
      <patternFill patternType="solid">
        <fgColor rgb="FF009B87"/>
        <bgColor indexed="64"/>
      </patternFill>
    </fill>
    <fill>
      <patternFill patternType="solid">
        <fgColor rgb="FFA0AFE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2" fillId="3" borderId="0" xfId="0" applyFont="1" applyFill="1"/>
    <xf numFmtId="0" fontId="3" fillId="3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0" fillId="4" borderId="0" xfId="0" applyFill="1"/>
    <xf numFmtId="0" fontId="2" fillId="4" borderId="0" xfId="0" applyFont="1" applyFill="1"/>
    <xf numFmtId="0" fontId="3" fillId="4" borderId="0" xfId="0" applyFont="1" applyFill="1" applyAlignment="1">
      <alignment horizontal="right"/>
    </xf>
    <xf numFmtId="0" fontId="0" fillId="4" borderId="0" xfId="0" applyFill="1" applyAlignment="1">
      <alignment horizontal="center"/>
    </xf>
    <xf numFmtId="0" fontId="3" fillId="2" borderId="0" xfId="0" applyFont="1" applyFill="1"/>
    <xf numFmtId="9" fontId="4" fillId="5" borderId="1" xfId="1" applyFont="1" applyFill="1" applyBorder="1" applyAlignment="1" applyProtection="1">
      <alignment horizontal="center" vertical="center"/>
      <protection locked="0"/>
    </xf>
    <xf numFmtId="1" fontId="4" fillId="5" borderId="1" xfId="1" applyNumberFormat="1" applyFont="1" applyFill="1" applyBorder="1" applyAlignment="1" applyProtection="1">
      <alignment horizontal="center" vertical="center"/>
      <protection locked="0"/>
    </xf>
    <xf numFmtId="165" fontId="4" fillId="5" borderId="1" xfId="0" applyNumberFormat="1" applyFont="1" applyFill="1" applyBorder="1" applyAlignment="1" applyProtection="1">
      <alignment horizontal="center" vertical="center"/>
      <protection locked="0"/>
    </xf>
    <xf numFmtId="164" fontId="4" fillId="5" borderId="1" xfId="2" applyFont="1" applyFill="1" applyBorder="1" applyAlignment="1" applyProtection="1">
      <alignment horizontal="center" vertical="center"/>
      <protection locked="0"/>
    </xf>
    <xf numFmtId="10" fontId="4" fillId="5" borderId="1" xfId="1" applyNumberFormat="1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/>
    <xf numFmtId="0" fontId="8" fillId="2" borderId="0" xfId="0" applyFont="1" applyFill="1"/>
    <xf numFmtId="0" fontId="14" fillId="2" borderId="0" xfId="0" applyFont="1" applyFill="1"/>
    <xf numFmtId="167" fontId="17" fillId="2" borderId="1" xfId="0" applyNumberFormat="1" applyFont="1" applyFill="1" applyBorder="1" applyAlignment="1">
      <alignment horizontal="center"/>
    </xf>
    <xf numFmtId="168" fontId="17" fillId="2" borderId="1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left" vertical="center"/>
    </xf>
    <xf numFmtId="0" fontId="3" fillId="2" borderId="1" xfId="0" applyFont="1" applyFill="1" applyBorder="1"/>
    <xf numFmtId="0" fontId="3" fillId="2" borderId="2" xfId="0" applyFont="1" applyFill="1" applyBorder="1"/>
    <xf numFmtId="9" fontId="4" fillId="2" borderId="0" xfId="1" applyFont="1" applyFill="1" applyBorder="1" applyAlignment="1" applyProtection="1">
      <alignment horizontal="center" vertical="center"/>
    </xf>
    <xf numFmtId="9" fontId="8" fillId="2" borderId="0" xfId="1" applyFont="1" applyFill="1" applyBorder="1" applyAlignment="1" applyProtection="1">
      <alignment horizontal="left" vertical="center"/>
    </xf>
    <xf numFmtId="9" fontId="4" fillId="2" borderId="0" xfId="1" applyFont="1" applyFill="1" applyBorder="1" applyAlignment="1" applyProtection="1">
      <alignment horizontal="left" vertical="center"/>
    </xf>
    <xf numFmtId="165" fontId="4" fillId="2" borderId="0" xfId="0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left" vertical="center"/>
    </xf>
    <xf numFmtId="0" fontId="14" fillId="2" borderId="1" xfId="0" applyFont="1" applyFill="1" applyBorder="1"/>
    <xf numFmtId="165" fontId="8" fillId="2" borderId="1" xfId="0" applyNumberFormat="1" applyFont="1" applyFill="1" applyBorder="1" applyAlignment="1">
      <alignment horizontal="center" vertical="center"/>
    </xf>
    <xf numFmtId="165" fontId="15" fillId="6" borderId="0" xfId="3" applyNumberFormat="1" applyFont="1" applyFill="1" applyBorder="1" applyAlignment="1" applyProtection="1">
      <alignment horizontal="center" vertical="top"/>
    </xf>
    <xf numFmtId="0" fontId="14" fillId="2" borderId="2" xfId="0" applyFont="1" applyFill="1" applyBorder="1"/>
    <xf numFmtId="0" fontId="4" fillId="2" borderId="0" xfId="0" applyFont="1" applyFill="1"/>
    <xf numFmtId="0" fontId="5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10" fontId="4" fillId="2" borderId="1" xfId="1" applyNumberFormat="1" applyFont="1" applyFill="1" applyBorder="1" applyAlignment="1" applyProtection="1">
      <alignment horizontal="center" vertical="center"/>
    </xf>
    <xf numFmtId="165" fontId="8" fillId="2" borderId="0" xfId="0" applyNumberFormat="1" applyFont="1" applyFill="1" applyAlignment="1">
      <alignment horizontal="left" vertical="top" wrapText="1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vertical="center"/>
    </xf>
    <xf numFmtId="166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left" vertical="center"/>
    </xf>
    <xf numFmtId="165" fontId="15" fillId="6" borderId="0" xfId="3" applyNumberFormat="1" applyFont="1" applyFill="1" applyBorder="1" applyAlignment="1" applyProtection="1">
      <alignment horizontal="center" vertical="center"/>
    </xf>
    <xf numFmtId="166" fontId="8" fillId="2" borderId="0" xfId="0" applyNumberFormat="1" applyFont="1" applyFill="1" applyAlignment="1">
      <alignment vertical="top" wrapText="1"/>
    </xf>
    <xf numFmtId="164" fontId="8" fillId="2" borderId="0" xfId="2" applyFont="1" applyFill="1" applyBorder="1" applyAlignment="1" applyProtection="1">
      <alignment horizontal="lef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164" fontId="8" fillId="2" borderId="0" xfId="2" applyFont="1" applyFill="1" applyBorder="1" applyAlignment="1" applyProtection="1">
      <alignment horizontal="center" vertical="center"/>
    </xf>
    <xf numFmtId="164" fontId="11" fillId="2" borderId="0" xfId="2" applyFont="1" applyFill="1" applyBorder="1" applyAlignment="1" applyProtection="1">
      <alignment horizontal="center" vertical="center"/>
    </xf>
    <xf numFmtId="164" fontId="11" fillId="2" borderId="0" xfId="2" applyFont="1" applyFill="1" applyBorder="1" applyAlignment="1" applyProtection="1">
      <alignment horizontal="left" vertical="center"/>
    </xf>
    <xf numFmtId="0" fontId="10" fillId="2" borderId="0" xfId="0" applyFont="1" applyFill="1"/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7" borderId="3" xfId="0" applyFont="1" applyFill="1" applyBorder="1"/>
    <xf numFmtId="0" fontId="2" fillId="7" borderId="4" xfId="0" applyFont="1" applyFill="1" applyBorder="1"/>
    <xf numFmtId="0" fontId="3" fillId="7" borderId="5" xfId="0" applyFont="1" applyFill="1" applyBorder="1" applyAlignment="1">
      <alignment horizontal="right"/>
    </xf>
    <xf numFmtId="165" fontId="5" fillId="7" borderId="1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165" fontId="12" fillId="6" borderId="0" xfId="3" applyNumberFormat="1" applyFill="1" applyBorder="1" applyAlignment="1" applyProtection="1">
      <alignment horizontal="center" vertical="center"/>
    </xf>
    <xf numFmtId="165" fontId="12" fillId="6" borderId="0" xfId="3" applyNumberFormat="1" applyFill="1" applyBorder="1" applyAlignment="1" applyProtection="1">
      <alignment horizontal="center" vertical="top"/>
    </xf>
    <xf numFmtId="168" fontId="17" fillId="2" borderId="0" xfId="0" applyNumberFormat="1" applyFont="1" applyFill="1" applyAlignment="1">
      <alignment horizontal="center"/>
    </xf>
    <xf numFmtId="0" fontId="11" fillId="2" borderId="0" xfId="0" applyFont="1" applyFill="1"/>
    <xf numFmtId="165" fontId="15" fillId="6" borderId="0" xfId="3" applyNumberFormat="1" applyFont="1" applyFill="1" applyBorder="1" applyAlignment="1" applyProtection="1">
      <alignment horizontal="center" vertical="center"/>
    </xf>
    <xf numFmtId="165" fontId="8" fillId="2" borderId="0" xfId="0" applyNumberFormat="1" applyFont="1" applyFill="1" applyAlignment="1">
      <alignment horizontal="left" vertical="top" wrapText="1"/>
    </xf>
    <xf numFmtId="165" fontId="12" fillId="6" borderId="0" xfId="3" applyNumberFormat="1" applyFill="1" applyBorder="1" applyAlignment="1" applyProtection="1">
      <alignment horizontal="center" vertical="center"/>
    </xf>
    <xf numFmtId="0" fontId="13" fillId="4" borderId="0" xfId="0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left" vertical="top" wrapText="1"/>
    </xf>
    <xf numFmtId="164" fontId="8" fillId="2" borderId="0" xfId="2" applyFont="1" applyFill="1" applyBorder="1" applyAlignment="1" applyProtection="1">
      <alignment horizontal="left" vertical="center" wrapText="1"/>
    </xf>
    <xf numFmtId="165" fontId="8" fillId="2" borderId="0" xfId="0" applyNumberFormat="1" applyFont="1" applyFill="1" applyAlignment="1">
      <alignment horizontal="left" vertical="center" wrapText="1"/>
    </xf>
    <xf numFmtId="0" fontId="3" fillId="2" borderId="1" xfId="0" applyFont="1" applyFill="1" applyBorder="1" applyAlignment="1">
      <alignment vertical="top"/>
    </xf>
    <xf numFmtId="165" fontId="8" fillId="2" borderId="0" xfId="0" applyNumberFormat="1" applyFont="1" applyFill="1" applyAlignment="1">
      <alignment horizontal="left" vertical="center" wrapText="1"/>
    </xf>
  </cellXfs>
  <cellStyles count="4">
    <cellStyle name="Hyperlink" xfId="3" builtinId="8"/>
    <cellStyle name="Procent" xfId="1" builtinId="5"/>
    <cellStyle name="Standaard" xfId="0" builtinId="0"/>
    <cellStyle name="Valuta" xfId="2" builtinId="4"/>
  </cellStyles>
  <dxfs count="0"/>
  <tableStyles count="0" defaultTableStyle="TableStyleMedium2" defaultPivotStyle="PivotStyleLight16"/>
  <colors>
    <mruColors>
      <color rgb="FFFB354D"/>
      <color rgb="FFFF7C80"/>
      <color rgb="FFF0A0F0"/>
      <color rgb="FFFFF56E"/>
      <color rgb="FFD0AC9A"/>
      <color rgb="FF91502F"/>
      <color rgb="FFCCCCFF"/>
      <color rgb="FFF2E7E2"/>
      <color rgb="FFE2CB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nav.b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nav.b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656166</xdr:colOff>
      <xdr:row>79</xdr:row>
      <xdr:rowOff>84666</xdr:rowOff>
    </xdr:from>
    <xdr:to>
      <xdr:col>11</xdr:col>
      <xdr:colOff>542925</xdr:colOff>
      <xdr:row>79</xdr:row>
      <xdr:rowOff>283531</xdr:rowOff>
    </xdr:to>
    <xdr:pic>
      <xdr:nvPicPr>
        <xdr:cNvPr id="4" name="Afbeelding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735B12-E964-4E78-ABB3-6EF227CDF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5083" y="11355916"/>
          <a:ext cx="701675" cy="198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3259667</xdr:colOff>
      <xdr:row>1</xdr:row>
      <xdr:rowOff>105833</xdr:rowOff>
    </xdr:from>
    <xdr:to>
      <xdr:col>11</xdr:col>
      <xdr:colOff>442383</xdr:colOff>
      <xdr:row>3</xdr:row>
      <xdr:rowOff>6880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B5F60CB9-4268-4390-BF4E-ACCF4FB89671}"/>
            </a:ext>
          </a:extLst>
        </xdr:cNvPr>
        <xdr:cNvSpPr txBox="1"/>
      </xdr:nvSpPr>
      <xdr:spPr>
        <a:xfrm>
          <a:off x="8847667" y="201083"/>
          <a:ext cx="4337049" cy="504297"/>
        </a:xfrm>
        <a:prstGeom prst="rect">
          <a:avLst/>
        </a:prstGeom>
        <a:solidFill>
          <a:srgbClr val="FB354D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l-BE" sz="1100" b="1">
              <a:solidFill>
                <a:schemeClr val="bg1"/>
              </a:solidFill>
            </a:rPr>
            <a:t>DIT ZIJN VOORBEELDCIJFERS! PAS</a:t>
          </a:r>
          <a:r>
            <a:rPr lang="nl-BE" sz="1100" b="1" baseline="0">
              <a:solidFill>
                <a:schemeClr val="bg1"/>
              </a:solidFill>
            </a:rPr>
            <a:t> DE CIJFERS AAN AAN DE SITUATIE VAN JOUW KANTOOR EN MEDEWERKERS!</a:t>
          </a:r>
          <a:endParaRPr lang="nl-BE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910166</xdr:colOff>
      <xdr:row>19</xdr:row>
      <xdr:rowOff>95250</xdr:rowOff>
    </xdr:from>
    <xdr:to>
      <xdr:col>7</xdr:col>
      <xdr:colOff>532341</xdr:colOff>
      <xdr:row>19</xdr:row>
      <xdr:rowOff>294115</xdr:rowOff>
    </xdr:to>
    <xdr:pic>
      <xdr:nvPicPr>
        <xdr:cNvPr id="2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42B545-844D-4BF7-A6A8-497F3AB3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8083" y="6699250"/>
          <a:ext cx="701675" cy="198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338667</xdr:colOff>
      <xdr:row>3</xdr:row>
      <xdr:rowOff>31750</xdr:rowOff>
    </xdr:from>
    <xdr:to>
      <xdr:col>16</xdr:col>
      <xdr:colOff>103717</xdr:colOff>
      <xdr:row>6</xdr:row>
      <xdr:rowOff>80963</xdr:rowOff>
    </xdr:to>
    <xdr:sp macro="" textlink="">
      <xdr:nvSpPr>
        <xdr:cNvPr id="5" name="Tekstvak 4">
          <a:extLst>
            <a:ext uri="{FF2B5EF4-FFF2-40B4-BE49-F238E27FC236}">
              <a16:creationId xmlns:a16="http://schemas.microsoft.com/office/drawing/2014/main" id="{B7E70692-5A5F-4564-93E0-4A43A173874B}"/>
            </a:ext>
          </a:extLst>
        </xdr:cNvPr>
        <xdr:cNvSpPr txBox="1"/>
      </xdr:nvSpPr>
      <xdr:spPr>
        <a:xfrm>
          <a:off x="5185834" y="793750"/>
          <a:ext cx="4675716" cy="493713"/>
        </a:xfrm>
        <a:prstGeom prst="rect">
          <a:avLst/>
        </a:prstGeom>
        <a:solidFill>
          <a:srgbClr val="FB354D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l-BE" sz="1100" b="1">
              <a:solidFill>
                <a:schemeClr val="bg1"/>
              </a:solidFill>
            </a:rPr>
            <a:t>DIT ZIJN VOORBEELDCIJFERS! PAS</a:t>
          </a:r>
          <a:r>
            <a:rPr lang="nl-BE" sz="1100" b="1" baseline="0">
              <a:solidFill>
                <a:schemeClr val="bg1"/>
              </a:solidFill>
            </a:rPr>
            <a:t> DE CIJFERS AAN AAN DE SITUATIE VAN JOUW KANTOOR EN MEDEWERKERS!</a:t>
          </a:r>
          <a:endParaRPr lang="nl-BE" sz="11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StevenLannoo\Downloads\Archief" TargetMode="External"/><Relationship Id="rId13" Type="http://schemas.openxmlformats.org/officeDocument/2006/relationships/hyperlink" Target="https://www.liantis.be/nl/personeelsbeleid/loonberekening/extralegale-voordelen/ecocheques" TargetMode="External"/><Relationship Id="rId18" Type="http://schemas.openxmlformats.org/officeDocument/2006/relationships/hyperlink" Target="https://www.liantis.be/nl/personeelsbeleid/verlonen/extralegale-voordelen/groepsverzekering" TargetMode="External"/><Relationship Id="rId3" Type="http://schemas.openxmlformats.org/officeDocument/2006/relationships/hyperlink" Target="https://www.liantis.be/nl/nieuws/tussenkomst-van-werkgever-kosten-openbaar-vervoer-stijgt-vanaf-1-juni-2024" TargetMode="External"/><Relationship Id="rId21" Type="http://schemas.openxmlformats.org/officeDocument/2006/relationships/hyperlink" Target="https://www.liantis.be/nl/personeelsbeleid/loonberekening/bruto-netto-calculator" TargetMode="External"/><Relationship Id="rId7" Type="http://schemas.openxmlformats.org/officeDocument/2006/relationships/hyperlink" Target="https://financien.belgium.be/nl/particulieren/vervoer/aftrek_vervoersonkosten/woon-werkverkeer/vergoedingen-van-de-werkgever" TargetMode="External"/><Relationship Id="rId12" Type="http://schemas.openxmlformats.org/officeDocument/2006/relationships/hyperlink" Target="https://www.liantis.be/nl/nieuws/wijzigingen-fietsvergoeding-2024" TargetMode="External"/><Relationship Id="rId17" Type="http://schemas.openxmlformats.org/officeDocument/2006/relationships/hyperlink" Target="https://www.liantis.be/nl/personeelsbeleid/loonberekening/extralegale-voordelen/hospitalisatieverzekering" TargetMode="External"/><Relationship Id="rId2" Type="http://schemas.openxmlformats.org/officeDocument/2006/relationships/hyperlink" Target="https://blog.liantis.be/nl/personeelsbeleid/wat-is-een-eindejaarspremie-en-is-het-verplicht" TargetMode="External"/><Relationship Id="rId16" Type="http://schemas.openxmlformats.org/officeDocument/2006/relationships/hyperlink" Target="https://www.socialsecurity.be/employer/instructions/dmfa/nl/latest/instructions/salary/particularcases/expensesreimbursement.html" TargetMode="External"/><Relationship Id="rId20" Type="http://schemas.openxmlformats.org/officeDocument/2006/relationships/hyperlink" Target="https://www.liantis.be/nl/personeelsbeleid/loonberekening/extralegale-voordelen/hospitalisatieverzekering" TargetMode="External"/><Relationship Id="rId1" Type="http://schemas.openxmlformats.org/officeDocument/2006/relationships/hyperlink" Target="https://www.liantis.be/nl/personeelsbeleid/vakantie/vakantiegeld" TargetMode="External"/><Relationship Id="rId6" Type="http://schemas.openxmlformats.org/officeDocument/2006/relationships/hyperlink" Target="https://www.liantis.be/nl/nieuws/wijzigingen-fietsvergoeding-2024" TargetMode="External"/><Relationship Id="rId11" Type="http://schemas.openxmlformats.org/officeDocument/2006/relationships/hyperlink" Target="https://www.unizo.be/ledenvoordelen/sodexo-pluxee" TargetMode="External"/><Relationship Id="rId5" Type="http://schemas.openxmlformats.org/officeDocument/2006/relationships/hyperlink" Target="https://www.liantis.be/nl/nieuws/wijzigingen-fietsvergoeding-2024" TargetMode="External"/><Relationship Id="rId15" Type="http://schemas.openxmlformats.org/officeDocument/2006/relationships/hyperlink" Target="https://www.liantis.be/nl/nieuws/wijzigingen-fietsvergoeding-2024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www.liantis.be/nl/personeelsbeleid/loonberekening/extralegale-voordelen/maaltijdcheques" TargetMode="External"/><Relationship Id="rId19" Type="http://schemas.openxmlformats.org/officeDocument/2006/relationships/hyperlink" Target="https://www.liantis.be/nl/personeelsbeleid/extralegale-voordelen/loonbonus" TargetMode="External"/><Relationship Id="rId4" Type="http://schemas.openxmlformats.org/officeDocument/2006/relationships/hyperlink" Target="https://www.liantis.be/nl/nieuws/tussenkomst-van-werkgever-kosten-openbaar-vervoer-stijgt-vanaf-1-juni-2024" TargetMode="External"/><Relationship Id="rId9" Type="http://schemas.openxmlformats.org/officeDocument/2006/relationships/hyperlink" Target="https://www.liantis.be/nl/nieuws/wijzigingen-fietsvergoeding-2024" TargetMode="External"/><Relationship Id="rId14" Type="http://schemas.openxmlformats.org/officeDocument/2006/relationships/hyperlink" Target="https://www.unizo.be/ledenvoordelen/sodexo-pluxee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6AD4D-B1C0-4E47-A3A6-2EA08559A3F4}">
  <sheetPr>
    <tabColor theme="4" tint="0.39997558519241921"/>
  </sheetPr>
  <dimension ref="B1:Y126"/>
  <sheetViews>
    <sheetView tabSelected="1" zoomScale="90" zoomScaleNormal="90" workbookViewId="0">
      <selection activeCell="Q73" sqref="Q73"/>
    </sheetView>
  </sheetViews>
  <sheetFormatPr defaultColWidth="8.7265625" defaultRowHeight="14.5"/>
  <cols>
    <col min="1" max="1" width="1.26953125" style="3" customWidth="1"/>
    <col min="2" max="2" width="2.453125" style="3" customWidth="1"/>
    <col min="3" max="4" width="1.54296875" style="6" customWidth="1"/>
    <col min="5" max="5" width="60.7265625" style="7" bestFit="1" customWidth="1"/>
    <col min="6" max="6" width="2.1796875" style="7" customWidth="1"/>
    <col min="7" max="7" width="11.7265625" style="2" bestFit="1" customWidth="1"/>
    <col min="8" max="8" width="2.1796875" style="2" customWidth="1"/>
    <col min="9" max="9" width="93.453125" style="28" customWidth="1"/>
    <col min="10" max="10" width="2.1796875" style="29" customWidth="1"/>
    <col min="11" max="11" width="11.54296875" style="29" customWidth="1"/>
    <col min="12" max="16384" width="8.7265625" style="3"/>
  </cols>
  <sheetData>
    <row r="1" spans="2:25" ht="7.5" customHeight="1"/>
    <row r="2" spans="2:25" ht="37.5" customHeight="1">
      <c r="B2" s="86" t="s">
        <v>13</v>
      </c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2:25" ht="10" customHeight="1">
      <c r="B3" s="30"/>
      <c r="C3" s="30"/>
      <c r="D3" s="31"/>
      <c r="E3" s="30"/>
      <c r="F3" s="30"/>
      <c r="G3" s="30"/>
      <c r="H3" s="30"/>
      <c r="I3" s="32"/>
      <c r="J3" s="33"/>
      <c r="K3" s="33"/>
      <c r="L3" s="30"/>
    </row>
    <row r="4" spans="2:25" s="2" customFormat="1" ht="15" customHeight="1">
      <c r="B4" s="1"/>
      <c r="C4" s="5" t="s">
        <v>4</v>
      </c>
      <c r="D4" s="5"/>
      <c r="E4" s="16"/>
      <c r="F4" s="16"/>
      <c r="G4" s="34"/>
      <c r="H4" s="34"/>
      <c r="I4" s="35"/>
      <c r="J4" s="35"/>
      <c r="K4" s="35"/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5" s="2" customFormat="1" ht="4.5" customHeight="1">
      <c r="B5" s="1"/>
      <c r="C5" s="5"/>
      <c r="D5" s="5"/>
      <c r="E5" s="16"/>
      <c r="F5" s="16"/>
      <c r="G5" s="34"/>
      <c r="H5" s="34"/>
      <c r="I5" s="35"/>
      <c r="J5" s="35"/>
      <c r="K5" s="35"/>
      <c r="L5" s="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2:25" s="2" customFormat="1">
      <c r="B6" s="1"/>
      <c r="C6" s="5"/>
      <c r="D6" s="5"/>
      <c r="E6" s="36" t="s">
        <v>10</v>
      </c>
      <c r="F6" s="37"/>
      <c r="G6" s="17">
        <v>1</v>
      </c>
      <c r="H6" s="38"/>
      <c r="I6" s="39" t="s">
        <v>65</v>
      </c>
      <c r="J6" s="40"/>
      <c r="K6" s="40"/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2:25" s="2" customFormat="1" ht="13.5" customHeight="1">
      <c r="B7" s="1"/>
      <c r="C7" s="5"/>
      <c r="D7" s="5"/>
      <c r="E7" s="16"/>
      <c r="F7" s="16"/>
      <c r="G7" s="34"/>
      <c r="H7" s="34"/>
      <c r="I7" s="35"/>
      <c r="J7" s="35"/>
      <c r="K7" s="35"/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2:25" s="2" customFormat="1" ht="16.149999999999999" customHeight="1">
      <c r="B8" s="1"/>
      <c r="C8" s="5" t="s">
        <v>0</v>
      </c>
      <c r="D8" s="5"/>
      <c r="E8" s="16"/>
      <c r="F8" s="16"/>
      <c r="G8" s="34"/>
      <c r="H8" s="34"/>
      <c r="I8" s="35"/>
      <c r="J8" s="35"/>
      <c r="K8" s="35"/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2:25" s="2" customFormat="1" ht="4" customHeight="1">
      <c r="B9" s="1"/>
      <c r="C9" s="5"/>
      <c r="D9" s="5"/>
      <c r="E9" s="16"/>
      <c r="F9" s="16"/>
      <c r="G9" s="34"/>
      <c r="H9" s="34"/>
      <c r="I9" s="35"/>
      <c r="J9" s="35"/>
      <c r="K9" s="35"/>
      <c r="L9" s="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2:25" s="2" customFormat="1" ht="16.149999999999999" customHeight="1">
      <c r="B10" s="1"/>
      <c r="C10" s="5"/>
      <c r="D10" s="5"/>
      <c r="E10" s="36" t="s">
        <v>9</v>
      </c>
      <c r="F10" s="37"/>
      <c r="G10" s="19">
        <v>3000</v>
      </c>
      <c r="H10" s="41"/>
      <c r="I10" s="35" t="s">
        <v>62</v>
      </c>
      <c r="J10" s="42"/>
      <c r="K10" s="80" t="s">
        <v>14</v>
      </c>
      <c r="L10" s="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2:25" s="2" customFormat="1" ht="16.149999999999999" customHeight="1">
      <c r="B11" s="1"/>
      <c r="C11" s="5"/>
      <c r="D11" s="5"/>
      <c r="E11" s="43" t="s">
        <v>12</v>
      </c>
      <c r="F11" s="37"/>
      <c r="G11" s="44">
        <f>G10*0.92</f>
        <v>2760</v>
      </c>
      <c r="H11" s="41"/>
      <c r="I11" s="35" t="s">
        <v>15</v>
      </c>
      <c r="J11" s="42"/>
      <c r="K11" s="45" t="s">
        <v>14</v>
      </c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2:25" s="2" customFormat="1" ht="32.5" customHeight="1">
      <c r="B12" s="1"/>
      <c r="C12" s="5"/>
      <c r="D12" s="5"/>
      <c r="E12" s="90" t="s">
        <v>11</v>
      </c>
      <c r="F12" s="37"/>
      <c r="G12" s="19">
        <v>3000</v>
      </c>
      <c r="H12" s="41"/>
      <c r="I12" s="89" t="s">
        <v>69</v>
      </c>
      <c r="J12" s="42"/>
      <c r="K12" s="45" t="s">
        <v>14</v>
      </c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2:25" s="2" customFormat="1" ht="16.149999999999999" customHeight="1">
      <c r="B13" s="1"/>
      <c r="C13" s="5"/>
      <c r="D13" s="5"/>
      <c r="E13" s="43" t="s">
        <v>2</v>
      </c>
      <c r="F13" s="46"/>
      <c r="G13" s="44">
        <f>G10*12+G11+G12</f>
        <v>41760</v>
      </c>
      <c r="H13" s="34"/>
      <c r="I13" s="35"/>
      <c r="J13" s="35"/>
      <c r="K13" s="35"/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2:25" s="54" customFormat="1" ht="16.149999999999999" customHeight="1">
      <c r="B14" s="47"/>
      <c r="C14" s="48"/>
      <c r="D14" s="48"/>
      <c r="E14" s="49" t="s">
        <v>16</v>
      </c>
      <c r="F14" s="50"/>
      <c r="G14" s="51">
        <v>0.255</v>
      </c>
      <c r="H14" s="41"/>
      <c r="I14" s="84" t="s">
        <v>56</v>
      </c>
      <c r="J14" s="42"/>
      <c r="K14" s="42"/>
      <c r="L14" s="47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</row>
    <row r="15" spans="2:25" s="2" customFormat="1" ht="16.149999999999999" customHeight="1">
      <c r="B15" s="1"/>
      <c r="C15" s="5"/>
      <c r="D15" s="5"/>
      <c r="E15" s="43" t="s">
        <v>17</v>
      </c>
      <c r="F15" s="46"/>
      <c r="G15" s="44">
        <f>G13*G14</f>
        <v>10648.800000000001</v>
      </c>
      <c r="H15" s="34"/>
      <c r="I15" s="84"/>
      <c r="J15" s="35"/>
      <c r="K15" s="35"/>
      <c r="L15" s="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2:25" s="2" customFormat="1" ht="12" customHeight="1">
      <c r="B16" s="1"/>
      <c r="C16" s="5"/>
      <c r="D16" s="5"/>
      <c r="E16" s="16"/>
      <c r="F16" s="16"/>
      <c r="G16" s="34"/>
      <c r="H16" s="34"/>
      <c r="I16" s="35"/>
      <c r="J16" s="35"/>
      <c r="K16" s="35"/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2:25" ht="14.65" customHeight="1">
      <c r="B17" s="1"/>
      <c r="C17" s="55" t="s">
        <v>18</v>
      </c>
      <c r="D17" s="55"/>
      <c r="E17" s="16"/>
      <c r="F17" s="16"/>
      <c r="G17" s="34"/>
      <c r="H17" s="34"/>
      <c r="I17" s="35"/>
      <c r="J17" s="35"/>
      <c r="K17" s="35"/>
      <c r="L17" s="1"/>
    </row>
    <row r="18" spans="2:25" ht="15.65" customHeight="1">
      <c r="B18" s="1"/>
      <c r="C18" s="55"/>
      <c r="D18" s="55" t="s">
        <v>19</v>
      </c>
      <c r="E18" s="16"/>
      <c r="F18" s="16"/>
      <c r="G18" s="34"/>
      <c r="H18" s="34"/>
      <c r="I18" s="35"/>
      <c r="J18" s="35"/>
      <c r="K18" s="35"/>
      <c r="L18" s="1"/>
    </row>
    <row r="19" spans="2:25" ht="15.65" customHeight="1">
      <c r="B19" s="1"/>
      <c r="C19" s="55"/>
      <c r="D19" s="55"/>
      <c r="E19" s="36" t="s">
        <v>20</v>
      </c>
      <c r="F19" s="37"/>
      <c r="G19" s="19">
        <v>1500</v>
      </c>
      <c r="H19" s="34"/>
      <c r="I19" s="84" t="s">
        <v>71</v>
      </c>
      <c r="J19" s="35"/>
      <c r="K19" s="45" t="s">
        <v>14</v>
      </c>
      <c r="L19" s="1"/>
    </row>
    <row r="20" spans="2:25" ht="17.5" customHeight="1">
      <c r="B20" s="1"/>
      <c r="C20" s="55"/>
      <c r="D20" s="55"/>
      <c r="E20" s="16"/>
      <c r="F20" s="16"/>
      <c r="G20" s="34"/>
      <c r="H20" s="34"/>
      <c r="I20" s="84"/>
      <c r="J20" s="35"/>
      <c r="K20" s="45" t="s">
        <v>14</v>
      </c>
      <c r="L20" s="1"/>
    </row>
    <row r="21" spans="2:25" ht="15.65" customHeight="1">
      <c r="B21" s="1"/>
      <c r="C21" s="55"/>
      <c r="D21" s="55" t="s">
        <v>8</v>
      </c>
      <c r="E21" s="16"/>
      <c r="F21" s="16"/>
      <c r="G21" s="34"/>
      <c r="H21" s="34"/>
      <c r="I21" s="35"/>
      <c r="J21" s="1"/>
      <c r="K21" s="1"/>
      <c r="L21" s="1"/>
    </row>
    <row r="22" spans="2:25" ht="16" customHeight="1">
      <c r="B22" s="1"/>
      <c r="C22" s="55"/>
      <c r="D22" s="55"/>
      <c r="E22" s="56" t="s">
        <v>25</v>
      </c>
      <c r="F22" s="37"/>
      <c r="G22" s="19">
        <v>5</v>
      </c>
      <c r="H22" s="57"/>
      <c r="I22" s="87" t="s">
        <v>70</v>
      </c>
      <c r="J22" s="58"/>
      <c r="K22" s="83" t="s">
        <v>14</v>
      </c>
      <c r="L22" s="1"/>
    </row>
    <row r="23" spans="2:25" ht="16" customHeight="1">
      <c r="B23" s="1"/>
      <c r="C23" s="55"/>
      <c r="D23" s="55"/>
      <c r="E23" s="43" t="s">
        <v>32</v>
      </c>
      <c r="F23" s="46"/>
      <c r="G23" s="44">
        <f>G22*220*G6</f>
        <v>1100</v>
      </c>
      <c r="H23" s="57"/>
      <c r="I23" s="87"/>
      <c r="J23" s="58"/>
      <c r="K23" s="83"/>
      <c r="L23" s="1"/>
    </row>
    <row r="24" spans="2:25" ht="22.5" customHeight="1">
      <c r="B24" s="1"/>
      <c r="C24" s="55"/>
      <c r="D24" s="55" t="s">
        <v>21</v>
      </c>
      <c r="E24" s="16"/>
      <c r="F24" s="16"/>
      <c r="G24" s="34"/>
      <c r="H24" s="34"/>
      <c r="I24" s="87"/>
      <c r="J24" s="1"/>
      <c r="K24" s="61"/>
      <c r="L24" s="1"/>
    </row>
    <row r="25" spans="2:25" ht="16" customHeight="1">
      <c r="B25" s="1"/>
      <c r="C25" s="55"/>
      <c r="D25" s="55"/>
      <c r="E25" s="56" t="s">
        <v>22</v>
      </c>
      <c r="F25" s="37"/>
      <c r="G25" s="19">
        <v>300</v>
      </c>
      <c r="H25" s="57"/>
      <c r="I25" s="87" t="s">
        <v>23</v>
      </c>
      <c r="J25" s="58"/>
      <c r="K25" s="83" t="s">
        <v>14</v>
      </c>
      <c r="L25" s="1"/>
    </row>
    <row r="26" spans="2:25" ht="16" customHeight="1">
      <c r="B26" s="1"/>
      <c r="C26" s="55"/>
      <c r="D26" s="55"/>
      <c r="E26" s="62"/>
      <c r="F26" s="62"/>
      <c r="G26" s="62"/>
      <c r="H26" s="57"/>
      <c r="I26" s="87"/>
      <c r="J26" s="58"/>
      <c r="K26" s="83"/>
      <c r="L26" s="1"/>
    </row>
    <row r="27" spans="2:25" s="2" customFormat="1" ht="12" customHeight="1">
      <c r="B27" s="1"/>
      <c r="C27" s="5"/>
      <c r="D27" s="5"/>
      <c r="E27" s="16"/>
      <c r="F27" s="16"/>
      <c r="G27" s="34"/>
      <c r="H27" s="34"/>
      <c r="I27" s="35"/>
      <c r="J27" s="35"/>
      <c r="K27" s="35"/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2:25" ht="14.65" customHeight="1">
      <c r="B28" s="1"/>
      <c r="C28" s="55" t="s">
        <v>43</v>
      </c>
      <c r="D28" s="55"/>
      <c r="E28" s="16"/>
      <c r="F28" s="16"/>
      <c r="G28" s="34"/>
      <c r="H28" s="34"/>
      <c r="I28" s="35"/>
      <c r="J28" s="35"/>
      <c r="K28" s="45" t="s">
        <v>14</v>
      </c>
      <c r="L28" s="1"/>
    </row>
    <row r="29" spans="2:25" ht="13.5" customHeight="1">
      <c r="B29" s="1"/>
      <c r="C29" s="55"/>
      <c r="D29" s="55" t="s">
        <v>24</v>
      </c>
      <c r="E29" s="16"/>
      <c r="F29" s="16"/>
      <c r="G29" s="34"/>
      <c r="H29" s="34"/>
      <c r="I29" s="60"/>
      <c r="J29" s="35"/>
      <c r="K29" s="61"/>
      <c r="L29" s="1"/>
    </row>
    <row r="30" spans="2:25" ht="15.65" customHeight="1">
      <c r="B30" s="1"/>
      <c r="C30" s="55"/>
      <c r="D30" s="55"/>
      <c r="E30" s="36" t="s">
        <v>29</v>
      </c>
      <c r="F30" s="37"/>
      <c r="G30" s="19">
        <v>500</v>
      </c>
      <c r="H30" s="34"/>
      <c r="I30" s="35" t="s">
        <v>28</v>
      </c>
      <c r="J30" s="1"/>
      <c r="K30" s="1"/>
      <c r="L30" s="1"/>
    </row>
    <row r="31" spans="2:25" ht="15.65" customHeight="1">
      <c r="B31" s="1"/>
      <c r="C31" s="55"/>
      <c r="D31" s="55"/>
      <c r="E31" s="36" t="s">
        <v>27</v>
      </c>
      <c r="F31" s="37"/>
      <c r="G31" s="19">
        <v>100</v>
      </c>
      <c r="H31" s="34"/>
      <c r="I31" s="35"/>
      <c r="J31" s="1"/>
      <c r="K31" s="1"/>
      <c r="L31" s="1"/>
    </row>
    <row r="32" spans="2:25" ht="15.65" customHeight="1">
      <c r="B32" s="1"/>
      <c r="C32" s="55"/>
      <c r="D32" s="55"/>
      <c r="E32" s="36" t="s">
        <v>26</v>
      </c>
      <c r="F32" s="37"/>
      <c r="G32" s="19">
        <v>93</v>
      </c>
      <c r="H32" s="34"/>
      <c r="I32" s="35" t="s">
        <v>30</v>
      </c>
      <c r="J32" s="35"/>
      <c r="K32" s="45" t="s">
        <v>14</v>
      </c>
      <c r="L32" s="1"/>
    </row>
    <row r="33" spans="2:25" ht="15.65" customHeight="1">
      <c r="B33" s="1"/>
      <c r="C33" s="55"/>
      <c r="D33" s="55"/>
      <c r="E33" s="43" t="s">
        <v>31</v>
      </c>
      <c r="F33" s="46"/>
      <c r="G33" s="44">
        <f>(G30+G31+G32)*12</f>
        <v>8316</v>
      </c>
      <c r="H33" s="34"/>
      <c r="I33" s="35"/>
      <c r="J33" s="35"/>
      <c r="K33" s="35"/>
      <c r="L33" s="35"/>
    </row>
    <row r="34" spans="2:25" ht="6" customHeight="1">
      <c r="B34" s="1"/>
      <c r="C34" s="55"/>
      <c r="D34" s="55"/>
      <c r="E34" s="63"/>
      <c r="F34" s="63"/>
      <c r="G34" s="64"/>
      <c r="H34" s="64"/>
      <c r="I34" s="61"/>
      <c r="J34" s="61"/>
      <c r="K34" s="61"/>
      <c r="L34" s="1"/>
    </row>
    <row r="35" spans="2:25" s="2" customFormat="1" ht="16.149999999999999" customHeight="1">
      <c r="B35" s="1"/>
      <c r="C35" s="55"/>
      <c r="D35" s="55" t="s">
        <v>3</v>
      </c>
      <c r="E35" s="16"/>
      <c r="F35" s="16"/>
      <c r="G35" s="34"/>
      <c r="H35" s="34"/>
      <c r="I35" s="35"/>
      <c r="J35" s="35"/>
      <c r="K35" s="35"/>
      <c r="L35" s="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2:25" s="2" customFormat="1" ht="4" customHeight="1">
      <c r="B36" s="1"/>
      <c r="C36" s="55"/>
      <c r="D36" s="55"/>
      <c r="E36" s="16"/>
      <c r="F36" s="16"/>
      <c r="G36" s="34"/>
      <c r="H36" s="34"/>
      <c r="I36" s="35"/>
      <c r="J36" s="35"/>
      <c r="K36" s="35"/>
      <c r="L36" s="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2:25" s="2" customFormat="1" ht="14.65" customHeight="1">
      <c r="B37" s="1"/>
      <c r="C37" s="55"/>
      <c r="D37" s="55"/>
      <c r="E37" s="36" t="s">
        <v>32</v>
      </c>
      <c r="F37" s="37"/>
      <c r="G37" s="19">
        <v>500</v>
      </c>
      <c r="H37" s="65"/>
      <c r="I37" s="61"/>
      <c r="J37" s="66"/>
      <c r="K37" s="45" t="s">
        <v>14</v>
      </c>
      <c r="L37" s="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2:25" s="2" customFormat="1" ht="14.65" customHeight="1">
      <c r="B38" s="1"/>
      <c r="C38" s="55"/>
      <c r="D38" s="55"/>
      <c r="E38" s="36" t="s">
        <v>57</v>
      </c>
      <c r="F38" s="37"/>
      <c r="G38" s="44">
        <f>G37*0.25</f>
        <v>125</v>
      </c>
      <c r="H38" s="34"/>
      <c r="I38" s="88" t="s">
        <v>63</v>
      </c>
      <c r="J38" s="35"/>
      <c r="K38" s="59"/>
      <c r="L38" s="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2:25" ht="15.65" customHeight="1">
      <c r="B39" s="1"/>
      <c r="C39" s="55"/>
      <c r="D39" s="55"/>
      <c r="E39" s="43" t="s">
        <v>31</v>
      </c>
      <c r="F39" s="46"/>
      <c r="G39" s="44">
        <f>G37+G38</f>
        <v>625</v>
      </c>
      <c r="H39" s="34"/>
      <c r="I39" s="88"/>
      <c r="J39" s="35"/>
      <c r="K39" s="35"/>
      <c r="L39" s="35"/>
    </row>
    <row r="40" spans="2:25" s="2" customFormat="1" ht="6" customHeight="1">
      <c r="B40" s="1"/>
      <c r="C40" s="55"/>
      <c r="D40" s="55"/>
      <c r="E40" s="63"/>
      <c r="F40" s="63"/>
      <c r="G40" s="65"/>
      <c r="H40" s="65"/>
      <c r="I40" s="61"/>
      <c r="J40" s="66"/>
      <c r="K40" s="66"/>
      <c r="L40" s="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2:25" s="2" customFormat="1" ht="14.65" customHeight="1">
      <c r="B41" s="1"/>
      <c r="C41" s="55"/>
      <c r="D41" s="55" t="s">
        <v>34</v>
      </c>
      <c r="E41" s="16"/>
      <c r="F41" s="16"/>
      <c r="G41" s="34"/>
      <c r="H41" s="34"/>
      <c r="I41" s="35"/>
      <c r="J41" s="35"/>
      <c r="K41" s="35"/>
      <c r="L41" s="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2:25" s="2" customFormat="1" ht="4" customHeight="1">
      <c r="B42" s="1"/>
      <c r="C42" s="55"/>
      <c r="D42" s="55"/>
      <c r="E42" s="16"/>
      <c r="F42" s="16"/>
      <c r="G42" s="34"/>
      <c r="H42" s="34"/>
      <c r="I42" s="35"/>
      <c r="J42" s="35"/>
      <c r="K42" s="35"/>
      <c r="L42" s="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2:25" s="2" customFormat="1" ht="14.65" customHeight="1">
      <c r="B43" s="1"/>
      <c r="C43" s="55"/>
      <c r="D43" s="55"/>
      <c r="E43" s="36" t="s">
        <v>33</v>
      </c>
      <c r="F43" s="37"/>
      <c r="G43" s="19">
        <v>6.91</v>
      </c>
      <c r="H43" s="34"/>
      <c r="I43" s="84" t="s">
        <v>64</v>
      </c>
      <c r="J43" s="35"/>
      <c r="K43" s="83" t="s">
        <v>14</v>
      </c>
      <c r="L43" s="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2:25" s="2" customFormat="1" ht="14.65" customHeight="1">
      <c r="B44" s="1"/>
      <c r="C44" s="55"/>
      <c r="D44" s="55"/>
      <c r="E44" s="36" t="s">
        <v>7</v>
      </c>
      <c r="F44" s="37"/>
      <c r="G44" s="21">
        <v>2.2200000000000001E-2</v>
      </c>
      <c r="H44" s="34"/>
      <c r="I44" s="84"/>
      <c r="J44" s="35"/>
      <c r="K44" s="83"/>
      <c r="L44" s="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2:25" s="2" customFormat="1" ht="14.65" customHeight="1">
      <c r="B45" s="1"/>
      <c r="C45" s="55"/>
      <c r="D45" s="55"/>
      <c r="E45" s="36" t="s">
        <v>57</v>
      </c>
      <c r="F45" s="37"/>
      <c r="G45" s="44">
        <f>(G43*220*G6)*0.25</f>
        <v>380.05</v>
      </c>
      <c r="H45" s="34"/>
      <c r="I45" s="84"/>
      <c r="J45" s="35"/>
      <c r="K45" s="59"/>
      <c r="L45" s="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2:25" s="2" customFormat="1" ht="14.65" customHeight="1">
      <c r="B46" s="1"/>
      <c r="C46" s="55"/>
      <c r="D46" s="55"/>
      <c r="E46" s="43" t="s">
        <v>31</v>
      </c>
      <c r="F46" s="46"/>
      <c r="G46" s="44">
        <f>G43*(1+G44)*220*G6+G45</f>
        <v>1933.9984399999998</v>
      </c>
      <c r="H46" s="34"/>
      <c r="I46" s="35" t="s">
        <v>35</v>
      </c>
      <c r="J46" s="35"/>
      <c r="K46" s="59" t="s">
        <v>14</v>
      </c>
      <c r="L46" s="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2:25" s="2" customFormat="1" ht="6" customHeight="1">
      <c r="B47" s="1"/>
      <c r="C47" s="55"/>
      <c r="D47" s="55"/>
      <c r="E47" s="63"/>
      <c r="F47" s="63"/>
      <c r="G47" s="34"/>
      <c r="H47" s="34"/>
      <c r="I47" s="35"/>
      <c r="J47" s="35"/>
      <c r="K47" s="35"/>
      <c r="L47" s="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2:25" s="2" customFormat="1" ht="14.65" customHeight="1">
      <c r="B48" s="1"/>
      <c r="C48" s="55"/>
      <c r="D48" s="55" t="s">
        <v>1</v>
      </c>
      <c r="E48" s="16"/>
      <c r="F48" s="16"/>
      <c r="G48" s="34"/>
      <c r="H48" s="34"/>
      <c r="I48" s="35"/>
      <c r="J48" s="35"/>
      <c r="K48" s="35"/>
      <c r="L48" s="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 s="2" customFormat="1" ht="4" customHeight="1">
      <c r="B49" s="1"/>
      <c r="C49" s="55"/>
      <c r="D49" s="55"/>
      <c r="E49" s="16"/>
      <c r="F49" s="16"/>
      <c r="G49" s="34"/>
      <c r="H49" s="34"/>
      <c r="I49" s="35"/>
      <c r="J49" s="35"/>
      <c r="K49" s="35"/>
      <c r="L49" s="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 s="2" customFormat="1" ht="14.65" customHeight="1">
      <c r="B50" s="1"/>
      <c r="C50" s="55"/>
      <c r="D50" s="55"/>
      <c r="E50" s="36" t="s">
        <v>37</v>
      </c>
      <c r="F50" s="37"/>
      <c r="G50" s="19">
        <v>200</v>
      </c>
      <c r="H50" s="34"/>
      <c r="I50" s="84" t="s">
        <v>58</v>
      </c>
      <c r="J50" s="35"/>
      <c r="K50" s="85" t="s">
        <v>14</v>
      </c>
      <c r="L50" s="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 s="2" customFormat="1" ht="14.65" customHeight="1">
      <c r="B51" s="1"/>
      <c r="C51" s="55"/>
      <c r="D51" s="55"/>
      <c r="E51" s="36" t="s">
        <v>7</v>
      </c>
      <c r="F51" s="37"/>
      <c r="G51" s="21">
        <v>2.2200000000000001E-2</v>
      </c>
      <c r="H51" s="34"/>
      <c r="I51" s="84"/>
      <c r="J51" s="35"/>
      <c r="K51" s="85"/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 s="2" customFormat="1" ht="14.65" customHeight="1">
      <c r="B52" s="1"/>
      <c r="C52" s="55"/>
      <c r="D52" s="55"/>
      <c r="E52" s="36" t="s">
        <v>57</v>
      </c>
      <c r="F52" s="37"/>
      <c r="G52" s="44">
        <f>(G50*G6)*0.25</f>
        <v>50</v>
      </c>
      <c r="H52" s="34"/>
      <c r="I52" s="52" t="s">
        <v>59</v>
      </c>
      <c r="J52" s="35"/>
      <c r="K52" s="79"/>
      <c r="L52" s="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 s="2" customFormat="1" ht="14.65" customHeight="1">
      <c r="B53" s="1"/>
      <c r="C53" s="55"/>
      <c r="D53" s="55"/>
      <c r="E53" s="43" t="s">
        <v>31</v>
      </c>
      <c r="F53" s="46"/>
      <c r="G53" s="44">
        <f>G50*(1+G51)*G6+G52</f>
        <v>254.44</v>
      </c>
      <c r="H53" s="34"/>
      <c r="I53" s="35" t="s">
        <v>35</v>
      </c>
      <c r="J53" s="35"/>
      <c r="K53" s="45" t="s">
        <v>14</v>
      </c>
      <c r="L53" s="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 s="2" customFormat="1" ht="6" customHeight="1">
      <c r="B54" s="1"/>
      <c r="C54" s="55"/>
      <c r="D54" s="55"/>
      <c r="E54" s="63"/>
      <c r="F54" s="63"/>
      <c r="G54" s="34"/>
      <c r="H54" s="34"/>
      <c r="I54" s="35"/>
      <c r="J54" s="35"/>
      <c r="K54" s="35"/>
      <c r="L54" s="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 ht="14.65" customHeight="1">
      <c r="B55" s="1"/>
      <c r="C55" s="55"/>
      <c r="D55" s="55" t="s">
        <v>52</v>
      </c>
      <c r="E55" s="16"/>
      <c r="F55" s="16"/>
      <c r="G55" s="34"/>
      <c r="H55" s="34"/>
      <c r="I55" s="35"/>
      <c r="J55" s="35"/>
      <c r="K55" s="35"/>
      <c r="L55" s="1"/>
    </row>
    <row r="56" spans="2:25" s="2" customFormat="1" ht="4" customHeight="1">
      <c r="B56" s="1"/>
      <c r="C56" s="55"/>
      <c r="D56" s="55"/>
      <c r="E56" s="16"/>
      <c r="F56" s="16"/>
      <c r="G56" s="34"/>
      <c r="H56" s="34"/>
      <c r="I56" s="35"/>
      <c r="J56" s="35"/>
      <c r="K56" s="35"/>
      <c r="L56" s="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 s="2" customFormat="1" ht="14.65" customHeight="1">
      <c r="B57" s="1"/>
      <c r="C57" s="55"/>
      <c r="D57" s="55"/>
      <c r="E57" s="36" t="s">
        <v>36</v>
      </c>
      <c r="F57" s="37"/>
      <c r="G57" s="19">
        <v>200</v>
      </c>
      <c r="H57" s="34"/>
      <c r="I57" s="52" t="s">
        <v>53</v>
      </c>
      <c r="J57" s="35"/>
      <c r="K57" s="59" t="s">
        <v>14</v>
      </c>
      <c r="L57" s="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2:25" s="2" customFormat="1" ht="14.65" customHeight="1">
      <c r="B58" s="1"/>
      <c r="C58" s="55"/>
      <c r="D58" s="55"/>
      <c r="E58" s="43" t="s">
        <v>31</v>
      </c>
      <c r="F58" s="46"/>
      <c r="G58" s="44">
        <f>G57*12</f>
        <v>2400</v>
      </c>
      <c r="H58" s="34"/>
      <c r="I58" s="35"/>
      <c r="J58" s="35"/>
      <c r="K58" s="35"/>
      <c r="L58" s="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2:25" ht="4" customHeight="1">
      <c r="B59" s="1"/>
      <c r="C59" s="55"/>
      <c r="D59" s="55"/>
      <c r="E59" s="16"/>
      <c r="F59" s="16"/>
      <c r="G59" s="34"/>
      <c r="H59" s="34"/>
      <c r="I59" s="35"/>
      <c r="J59" s="35"/>
      <c r="K59" s="35"/>
      <c r="L59" s="1"/>
    </row>
    <row r="60" spans="2:25" s="2" customFormat="1" ht="16.149999999999999" customHeight="1">
      <c r="B60" s="1"/>
      <c r="C60" s="5"/>
      <c r="D60" s="5" t="s">
        <v>38</v>
      </c>
      <c r="E60" s="16"/>
      <c r="F60" s="16"/>
      <c r="G60" s="34"/>
      <c r="H60" s="34"/>
      <c r="I60" s="35"/>
      <c r="J60" s="35"/>
      <c r="K60" s="35"/>
      <c r="L60" s="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2:25" s="2" customFormat="1" ht="4" customHeight="1">
      <c r="B61" s="1"/>
      <c r="C61" s="5"/>
      <c r="D61" s="5"/>
      <c r="E61" s="16"/>
      <c r="F61" s="16"/>
      <c r="G61" s="34"/>
      <c r="H61" s="34"/>
      <c r="I61" s="35"/>
      <c r="J61" s="35"/>
      <c r="K61" s="35"/>
      <c r="L61" s="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2:25" s="2" customFormat="1" ht="16.149999999999999" customHeight="1">
      <c r="B62" s="1"/>
      <c r="C62" s="5"/>
      <c r="D62" s="5"/>
      <c r="E62" s="36" t="s">
        <v>39</v>
      </c>
      <c r="F62" s="37"/>
      <c r="G62" s="21">
        <v>0.03</v>
      </c>
      <c r="H62" s="38"/>
      <c r="I62" s="39" t="s">
        <v>60</v>
      </c>
      <c r="J62" s="40"/>
      <c r="K62" s="45" t="s">
        <v>14</v>
      </c>
      <c r="L62" s="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2:25" s="2" customFormat="1" ht="16.149999999999999" customHeight="1">
      <c r="B63" s="1"/>
      <c r="C63" s="5"/>
      <c r="D63" s="5"/>
      <c r="E63" s="36" t="s">
        <v>41</v>
      </c>
      <c r="F63" s="37"/>
      <c r="G63" s="21">
        <v>8.9999999999999993E-3</v>
      </c>
      <c r="H63" s="38"/>
      <c r="I63" s="39"/>
      <c r="J63" s="40"/>
      <c r="K63" s="40"/>
      <c r="L63" s="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2:25" s="2" customFormat="1" ht="16.149999999999999" customHeight="1">
      <c r="B64" s="1"/>
      <c r="C64" s="5"/>
      <c r="D64" s="5"/>
      <c r="E64" s="36" t="s">
        <v>40</v>
      </c>
      <c r="F64" s="37"/>
      <c r="G64" s="18">
        <v>12</v>
      </c>
      <c r="H64" s="38"/>
      <c r="I64" s="39"/>
      <c r="J64" s="40"/>
      <c r="K64" s="40"/>
      <c r="L64" s="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2:25" s="2" customFormat="1" ht="16.149999999999999" customHeight="1">
      <c r="B65" s="1"/>
      <c r="C65" s="5"/>
      <c r="D65" s="5"/>
      <c r="E65" s="43" t="s">
        <v>31</v>
      </c>
      <c r="F65" s="46"/>
      <c r="G65" s="44">
        <f>G10*G62*G64*(1+G63)</f>
        <v>1089.7199999999998</v>
      </c>
      <c r="H65" s="34"/>
      <c r="I65" s="35"/>
      <c r="J65" s="35"/>
      <c r="K65" s="35"/>
      <c r="L65" s="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 ht="6" customHeight="1">
      <c r="B66" s="1"/>
      <c r="C66" s="55"/>
      <c r="D66" s="55"/>
      <c r="E66" s="67"/>
      <c r="F66" s="67"/>
      <c r="G66" s="64"/>
      <c r="H66" s="64"/>
      <c r="I66" s="61"/>
      <c r="J66" s="61"/>
      <c r="K66" s="61"/>
      <c r="L66" s="1"/>
    </row>
    <row r="67" spans="2:25" s="2" customFormat="1" ht="16.149999999999999" customHeight="1">
      <c r="B67" s="1"/>
      <c r="C67" s="5"/>
      <c r="D67" s="5" t="s">
        <v>42</v>
      </c>
      <c r="E67" s="16"/>
      <c r="F67" s="16"/>
      <c r="G67" s="34"/>
      <c r="H67" s="34"/>
      <c r="I67" s="35"/>
      <c r="J67" s="35"/>
      <c r="K67" s="35"/>
      <c r="L67" s="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2:25" s="2" customFormat="1" ht="4" customHeight="1">
      <c r="B68" s="1"/>
      <c r="C68" s="5"/>
      <c r="D68" s="5"/>
      <c r="E68" s="16"/>
      <c r="F68" s="16"/>
      <c r="G68" s="34"/>
      <c r="H68" s="34"/>
      <c r="I68" s="35"/>
      <c r="J68" s="35"/>
      <c r="K68" s="35"/>
      <c r="L68" s="1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2:25" s="2" customFormat="1" ht="16.149999999999999" customHeight="1">
      <c r="B69" s="1"/>
      <c r="C69" s="5"/>
      <c r="D69" s="5"/>
      <c r="E69" s="36" t="s">
        <v>5</v>
      </c>
      <c r="F69" s="37"/>
      <c r="G69" s="20">
        <v>1400</v>
      </c>
      <c r="H69" s="34"/>
      <c r="I69" s="91" t="s">
        <v>72</v>
      </c>
      <c r="J69" s="35"/>
      <c r="K69" s="45" t="s">
        <v>14</v>
      </c>
      <c r="L69" s="1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2:25" s="2" customFormat="1" ht="16.149999999999999" customHeight="1">
      <c r="B70" s="1"/>
      <c r="C70" s="5"/>
      <c r="D70" s="5"/>
      <c r="E70" s="43" t="s">
        <v>6</v>
      </c>
      <c r="F70" s="46"/>
      <c r="G70" s="44">
        <f>G69*33%</f>
        <v>462</v>
      </c>
      <c r="H70" s="34"/>
      <c r="I70" s="91"/>
      <c r="J70" s="35"/>
      <c r="K70" s="35"/>
      <c r="L70" s="1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2:25" s="2" customFormat="1" ht="16.149999999999999" customHeight="1">
      <c r="B71" s="1"/>
      <c r="C71" s="5"/>
      <c r="D71" s="5"/>
      <c r="E71" s="43" t="s">
        <v>31</v>
      </c>
      <c r="F71" s="46"/>
      <c r="G71" s="44">
        <f>G69+G70</f>
        <v>1862</v>
      </c>
      <c r="H71" s="34"/>
      <c r="I71" s="35"/>
      <c r="J71" s="35"/>
      <c r="K71" s="35"/>
      <c r="L71" s="1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2:25" s="2" customFormat="1" ht="6" customHeight="1">
      <c r="B72" s="1"/>
      <c r="C72" s="5"/>
      <c r="D72" s="5"/>
      <c r="E72" s="63"/>
      <c r="F72" s="63"/>
      <c r="G72" s="34"/>
      <c r="H72" s="34"/>
      <c r="I72" s="35"/>
      <c r="J72" s="35"/>
      <c r="K72" s="35"/>
      <c r="L72" s="1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2:25" ht="14.65" customHeight="1">
      <c r="B73" s="1"/>
      <c r="C73" s="55" t="s">
        <v>54</v>
      </c>
      <c r="D73" s="55"/>
      <c r="E73" s="16"/>
      <c r="F73" s="16"/>
      <c r="G73" s="34"/>
      <c r="H73" s="34"/>
      <c r="I73" s="35"/>
      <c r="J73" s="35"/>
      <c r="K73" s="35"/>
      <c r="L73" s="1"/>
    </row>
    <row r="74" spans="2:25" s="2" customFormat="1" ht="4" customHeight="1">
      <c r="B74" s="1"/>
      <c r="C74" s="55"/>
      <c r="D74" s="55"/>
      <c r="E74" s="16"/>
      <c r="F74" s="16"/>
      <c r="G74" s="34"/>
      <c r="H74" s="34"/>
      <c r="I74" s="35"/>
      <c r="J74" s="35"/>
      <c r="K74" s="35"/>
      <c r="L74" s="1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2:25" s="2" customFormat="1" ht="14.65" customHeight="1">
      <c r="B75" s="1"/>
      <c r="C75" s="55"/>
      <c r="D75" s="55"/>
      <c r="E75" s="36" t="s">
        <v>55</v>
      </c>
      <c r="F75" s="37"/>
      <c r="G75" s="19">
        <v>500</v>
      </c>
      <c r="H75" s="34"/>
      <c r="I75" s="52" t="s">
        <v>61</v>
      </c>
      <c r="J75" s="35"/>
      <c r="K75" s="35"/>
      <c r="L75" s="1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2:25" s="2" customFormat="1" ht="6" customHeight="1">
      <c r="B76" s="1"/>
      <c r="C76" s="5"/>
      <c r="D76" s="5"/>
      <c r="E76" s="63"/>
      <c r="F76" s="63"/>
      <c r="G76" s="34"/>
      <c r="H76" s="34"/>
      <c r="I76" s="35"/>
      <c r="J76" s="35"/>
      <c r="K76" s="35"/>
      <c r="L76" s="1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2:25" ht="15" customHeight="1">
      <c r="B77" s="1"/>
      <c r="C77" s="5"/>
      <c r="D77" s="5"/>
      <c r="E77" s="8"/>
      <c r="F77" s="8"/>
      <c r="G77" s="4"/>
      <c r="H77" s="4"/>
      <c r="I77" s="68"/>
      <c r="J77" s="69"/>
      <c r="K77" s="35"/>
      <c r="L77" s="4"/>
    </row>
    <row r="78" spans="2:25" ht="15" customHeight="1">
      <c r="B78" s="1"/>
      <c r="C78" s="70" t="s">
        <v>44</v>
      </c>
      <c r="D78" s="71"/>
      <c r="E78" s="72"/>
      <c r="F78" s="8"/>
      <c r="G78" s="73">
        <f>G13+G15+G19+G23+G25+G33+G39+G46+G53+G58+G65+G71+G75</f>
        <v>72289.958440000002</v>
      </c>
      <c r="H78" s="4"/>
      <c r="I78" s="68"/>
      <c r="J78" s="69"/>
      <c r="K78" s="69"/>
      <c r="L78" s="4"/>
    </row>
    <row r="79" spans="2:25" ht="15" customHeight="1">
      <c r="B79" s="1"/>
      <c r="C79" s="5"/>
      <c r="D79" s="5"/>
      <c r="E79" s="8"/>
      <c r="F79" s="8"/>
      <c r="G79" s="4"/>
      <c r="H79" s="4"/>
      <c r="I79" s="68"/>
      <c r="J79" s="69"/>
      <c r="K79" s="69"/>
      <c r="L79" s="4"/>
    </row>
    <row r="80" spans="2:25" ht="27" customHeight="1">
      <c r="B80" s="12"/>
      <c r="C80" s="13"/>
      <c r="D80" s="13"/>
      <c r="E80" s="14"/>
      <c r="F80" s="14"/>
      <c r="G80" s="15"/>
      <c r="H80" s="15"/>
      <c r="I80" s="74"/>
      <c r="J80" s="75"/>
      <c r="K80" s="75"/>
      <c r="L80" s="15"/>
    </row>
    <row r="81" spans="2:12" ht="15" customHeight="1"/>
    <row r="82" spans="2:12" ht="15" customHeight="1"/>
    <row r="83" spans="2:12" ht="15" customHeight="1"/>
    <row r="84" spans="2:12" ht="15" customHeight="1"/>
    <row r="85" spans="2:12" ht="15" customHeight="1"/>
    <row r="86" spans="2:12" ht="15" customHeight="1"/>
    <row r="87" spans="2:12" ht="15" customHeight="1">
      <c r="B87" s="9"/>
      <c r="C87" s="10"/>
      <c r="D87" s="10"/>
      <c r="E87" s="11"/>
      <c r="F87" s="11"/>
      <c r="G87" s="76"/>
      <c r="H87" s="76"/>
      <c r="I87" s="77"/>
      <c r="J87" s="78"/>
      <c r="K87" s="78"/>
      <c r="L87" s="9"/>
    </row>
    <row r="96" spans="2:12" ht="26.25" customHeight="1"/>
    <row r="97" spans="2:12" ht="8.25" customHeight="1"/>
    <row r="98" spans="2:12" ht="14.25" customHeight="1"/>
    <row r="99" spans="2:12" ht="14.25" customHeight="1"/>
    <row r="100" spans="2:12" ht="9" customHeight="1"/>
    <row r="101" spans="2:12" s="9" customFormat="1" ht="19.5" customHeight="1">
      <c r="B101" s="3"/>
      <c r="C101" s="6"/>
      <c r="D101" s="6"/>
      <c r="E101" s="7"/>
      <c r="F101" s="7"/>
      <c r="G101" s="2"/>
      <c r="H101" s="2"/>
      <c r="I101" s="28"/>
      <c r="J101" s="29"/>
      <c r="K101" s="29"/>
      <c r="L101" s="3"/>
    </row>
    <row r="126" ht="7.5" customHeight="1"/>
  </sheetData>
  <mergeCells count="13">
    <mergeCell ref="I69:I70"/>
    <mergeCell ref="K43:K44"/>
    <mergeCell ref="I50:I51"/>
    <mergeCell ref="K50:K51"/>
    <mergeCell ref="B2:L2"/>
    <mergeCell ref="K22:K23"/>
    <mergeCell ref="I25:I26"/>
    <mergeCell ref="K25:K26"/>
    <mergeCell ref="I14:I15"/>
    <mergeCell ref="I43:I45"/>
    <mergeCell ref="I38:I39"/>
    <mergeCell ref="I22:I24"/>
    <mergeCell ref="I19:I20"/>
  </mergeCells>
  <hyperlinks>
    <hyperlink ref="K11" r:id="rId1" xr:uid="{0DAEF477-79D9-48E5-A4FB-1198BE7C8831}"/>
    <hyperlink ref="K12" r:id="rId2" xr:uid="{5B3487F5-A720-413F-B594-3001A66E0AB9}"/>
    <hyperlink ref="K19" r:id="rId3" xr:uid="{C723DEB8-E184-4D1D-805A-6171064780B5}"/>
    <hyperlink ref="K20:K22" r:id="rId4" display="Meer info" xr:uid="{CFEF3D6A-FE5B-4830-92F1-C5093BBC8DBC}"/>
    <hyperlink ref="K22" r:id="rId5" xr:uid="{C7C8611B-FFBF-4D28-AB93-707828EFB5CB}"/>
    <hyperlink ref="K25" r:id="rId6" xr:uid="{A43F9B0F-685B-41F3-BF98-8556F2A97343}"/>
    <hyperlink ref="K25:K26" r:id="rId7" location="q2" display="Meer info" xr:uid="{F188F6DF-8403-4AB8-B4DB-70C113F7DC00}"/>
    <hyperlink ref="K32" r:id="rId8" xr:uid="{D57CA5D0-7362-4888-A8F4-B4172E7D559A}"/>
    <hyperlink ref="K43" r:id="rId9" xr:uid="{879C1DAA-271A-40A9-964B-DC66378B4449}"/>
    <hyperlink ref="K43:K44" r:id="rId10" display="Meer info" xr:uid="{BFFD3FCF-DECF-49FE-9938-AF80032E7A4A}"/>
    <hyperlink ref="K46" r:id="rId11" xr:uid="{789A2165-4277-4475-979E-A658251DB3B9}"/>
    <hyperlink ref="K50" r:id="rId12" xr:uid="{A852D1A0-86A8-4B5A-BCF1-AB83AFF60B07}"/>
    <hyperlink ref="K50:K51" r:id="rId13" display="Meer info" xr:uid="{364BDEA2-32C4-490C-AB22-B7ACB041F18F}"/>
    <hyperlink ref="K53" r:id="rId14" xr:uid="{B7F18527-3E2D-4DD4-9383-4C50AAC966A2}"/>
    <hyperlink ref="K57" r:id="rId15" xr:uid="{4D7A78F8-6714-493E-B774-526850FFEFD7}"/>
    <hyperlink ref="K57" r:id="rId16" xr:uid="{74E7C37B-FD2D-4A78-B9CA-EB26587880D6}"/>
    <hyperlink ref="K37" r:id="rId17" location=":~:text=Onze%20hospitalisatieverzekering%20dekt%20alle%20medische,niet%20in%20het%20ziekenhuis%20belanden." xr:uid="{A4651120-D375-46C5-9AED-FF9EE2BD187F}"/>
    <hyperlink ref="K62" r:id="rId18" xr:uid="{007EBE35-0F5F-474A-B366-3D4D568C2E75}"/>
    <hyperlink ref="K69" r:id="rId19" xr:uid="{E8AA4313-63E2-4BD9-859C-5FEAFD4B4F6E}"/>
    <hyperlink ref="K28" r:id="rId20" xr:uid="{EEBEC21F-4E30-45EB-9856-97DAEA1F4F3B}"/>
    <hyperlink ref="K10" r:id="rId21" xr:uid="{AFB9B8CC-5D25-4147-9A38-E42EA27C295C}"/>
  </hyperlinks>
  <pageMargins left="0.7" right="0.7" top="0.75" bottom="0.75" header="0.3" footer="0.3"/>
  <pageSetup paperSize="9" orientation="portrait" r:id="rId22"/>
  <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E4055-B899-4D97-B637-7A1782C4487D}">
  <sheetPr>
    <tabColor theme="4" tint="0.39997558519241921"/>
  </sheetPr>
  <dimension ref="B1:U66"/>
  <sheetViews>
    <sheetView zoomScale="90" zoomScaleNormal="90" workbookViewId="0">
      <selection activeCell="C12" sqref="C12"/>
    </sheetView>
  </sheetViews>
  <sheetFormatPr defaultColWidth="8.7265625" defaultRowHeight="14.5"/>
  <cols>
    <col min="1" max="1" width="1.26953125" style="3" customWidth="1"/>
    <col min="2" max="2" width="7.7265625" style="3" customWidth="1"/>
    <col min="3" max="3" width="2.453125" style="3" customWidth="1"/>
    <col min="4" max="5" width="1.54296875" style="6" customWidth="1"/>
    <col min="6" max="6" width="30.81640625" style="7" customWidth="1"/>
    <col min="7" max="7" width="15.453125" style="7" customWidth="1"/>
    <col min="8" max="16384" width="8.7265625" style="3"/>
  </cols>
  <sheetData>
    <row r="1" spans="2:21" ht="7.5" customHeight="1"/>
    <row r="2" spans="2:21" ht="37.5" customHeight="1">
      <c r="B2" s="86" t="s">
        <v>51</v>
      </c>
      <c r="C2" s="86"/>
      <c r="D2" s="86"/>
      <c r="E2" s="86"/>
      <c r="F2" s="86"/>
      <c r="G2" s="86"/>
      <c r="H2" s="86"/>
    </row>
    <row r="3" spans="2:21" s="2" customFormat="1" ht="15" customHeight="1">
      <c r="B3" s="1"/>
      <c r="C3" s="1"/>
      <c r="D3" s="5"/>
      <c r="E3" s="5"/>
      <c r="F3" s="16"/>
      <c r="G3" s="16"/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2:21" s="2" customFormat="1" ht="15" customHeight="1">
      <c r="B4" s="1"/>
      <c r="C4" s="5" t="s">
        <v>67</v>
      </c>
      <c r="D4" s="5"/>
      <c r="E4" s="1"/>
      <c r="F4" s="16"/>
      <c r="G4" s="16"/>
      <c r="H4" s="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2:21" s="2" customFormat="1" ht="5.15" customHeight="1">
      <c r="B5" s="1"/>
      <c r="C5" s="1"/>
      <c r="D5" s="5"/>
      <c r="E5" s="1"/>
      <c r="F5" s="16"/>
      <c r="G5" s="16"/>
      <c r="H5" s="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2:21" s="2" customFormat="1" ht="15" customHeight="1">
      <c r="B6" s="1"/>
      <c r="C6" s="1"/>
      <c r="D6" s="1" t="s">
        <v>49</v>
      </c>
      <c r="E6" s="1"/>
      <c r="F6" s="16"/>
      <c r="G6" s="19">
        <v>41</v>
      </c>
      <c r="H6" s="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2:21" s="2" customFormat="1" ht="15" customHeight="1">
      <c r="B7" s="1"/>
      <c r="C7" s="1"/>
      <c r="D7" s="1" t="s">
        <v>45</v>
      </c>
      <c r="E7" s="1"/>
      <c r="F7" s="16"/>
      <c r="G7" s="22">
        <v>38</v>
      </c>
      <c r="H7" s="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2:21" s="2" customFormat="1" ht="15" customHeight="1">
      <c r="B8" s="1"/>
      <c r="C8" s="1"/>
      <c r="D8" s="1" t="s">
        <v>46</v>
      </c>
      <c r="E8" s="1"/>
      <c r="F8" s="16"/>
      <c r="G8" s="22">
        <v>48</v>
      </c>
      <c r="H8" s="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2:21" s="2" customFormat="1" ht="15" customHeight="1">
      <c r="B9" s="1"/>
      <c r="C9" s="1"/>
      <c r="D9" s="23" t="s">
        <v>50</v>
      </c>
      <c r="E9" s="24"/>
      <c r="F9" s="25"/>
      <c r="G9" s="26">
        <f>G6*G7*G8</f>
        <v>74784</v>
      </c>
      <c r="H9" s="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2:21" s="2" customFormat="1" ht="15" customHeight="1">
      <c r="B10" s="1"/>
      <c r="C10" s="1"/>
      <c r="D10" s="5"/>
      <c r="E10" s="5"/>
      <c r="F10" s="16"/>
      <c r="G10" s="16"/>
      <c r="H10" s="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2:21" s="2" customFormat="1" ht="15" customHeight="1">
      <c r="B11" s="1"/>
      <c r="C11" s="5" t="s">
        <v>68</v>
      </c>
      <c r="D11" s="5"/>
      <c r="E11" s="1"/>
      <c r="F11" s="16"/>
      <c r="G11" s="16"/>
      <c r="H11" s="1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2:21" s="2" customFormat="1" ht="5.15" customHeight="1">
      <c r="B12" s="1"/>
      <c r="C12" s="1"/>
      <c r="D12" s="5"/>
      <c r="E12" s="1"/>
      <c r="F12" s="16"/>
      <c r="G12" s="16"/>
      <c r="H12" s="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2:21" s="2" customFormat="1" ht="15" customHeight="1">
      <c r="B13" s="1"/>
      <c r="C13" s="1"/>
      <c r="D13" s="1" t="s">
        <v>48</v>
      </c>
      <c r="E13" s="1"/>
      <c r="F13" s="16"/>
      <c r="G13" s="19">
        <v>75000</v>
      </c>
      <c r="H13" s="1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2:21" s="2" customFormat="1" ht="15" customHeight="1">
      <c r="B14" s="1"/>
      <c r="C14" s="1"/>
      <c r="D14" s="1" t="s">
        <v>45</v>
      </c>
      <c r="E14" s="1"/>
      <c r="F14" s="16"/>
      <c r="G14" s="22">
        <v>38</v>
      </c>
      <c r="H14" s="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2:21" s="2" customFormat="1" ht="15" customHeight="1">
      <c r="B15" s="1"/>
      <c r="C15" s="1"/>
      <c r="D15" s="1" t="s">
        <v>46</v>
      </c>
      <c r="E15" s="1"/>
      <c r="F15" s="16"/>
      <c r="G15" s="22">
        <v>48</v>
      </c>
      <c r="H15" s="1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2:21" s="2" customFormat="1" ht="15" customHeight="1">
      <c r="B16" s="1"/>
      <c r="C16" s="1"/>
      <c r="D16" s="23" t="s">
        <v>47</v>
      </c>
      <c r="E16" s="24"/>
      <c r="F16" s="25"/>
      <c r="G16" s="27">
        <f>G13/(G14*G15)</f>
        <v>41.118421052631582</v>
      </c>
      <c r="H16" s="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2:21" s="2" customFormat="1" ht="15" customHeight="1">
      <c r="B17" s="1"/>
      <c r="C17" s="1"/>
      <c r="D17" s="23"/>
      <c r="E17" s="24"/>
      <c r="F17" s="25"/>
      <c r="G17" s="81"/>
      <c r="H17" s="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2:21" s="2" customFormat="1" ht="15" customHeight="1">
      <c r="B18" s="1"/>
      <c r="C18" s="82" t="s">
        <v>66</v>
      </c>
      <c r="D18" s="23"/>
      <c r="E18" s="24"/>
      <c r="F18" s="25"/>
      <c r="G18" s="81"/>
      <c r="H18" s="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2:21" ht="15" customHeight="1">
      <c r="B19" s="4"/>
      <c r="C19" s="1"/>
      <c r="D19" s="5"/>
      <c r="E19" s="5"/>
      <c r="F19" s="8"/>
      <c r="G19" s="8"/>
      <c r="H19" s="4"/>
    </row>
    <row r="20" spans="2:21" ht="27" customHeight="1">
      <c r="B20" s="15"/>
      <c r="C20" s="12"/>
      <c r="D20" s="13"/>
      <c r="E20" s="13"/>
      <c r="F20" s="14"/>
      <c r="G20" s="14"/>
      <c r="H20" s="15"/>
    </row>
    <row r="21" spans="2:21" ht="15" customHeight="1"/>
    <row r="22" spans="2:21" ht="15" customHeight="1"/>
    <row r="23" spans="2:21" ht="15" customHeight="1"/>
    <row r="24" spans="2:21" ht="15" customHeight="1"/>
    <row r="25" spans="2:21" ht="15" customHeight="1"/>
    <row r="26" spans="2:21" ht="15" customHeight="1"/>
    <row r="27" spans="2:21" ht="15" customHeight="1">
      <c r="B27" s="9"/>
      <c r="C27" s="9"/>
      <c r="D27" s="10"/>
      <c r="E27" s="10"/>
      <c r="F27" s="11"/>
      <c r="G27" s="11"/>
      <c r="H27" s="9"/>
    </row>
    <row r="36" spans="2:8" ht="26.25" customHeight="1"/>
    <row r="37" spans="2:8" ht="8.25" customHeight="1"/>
    <row r="38" spans="2:8" ht="14.25" customHeight="1"/>
    <row r="39" spans="2:8" ht="14.25" customHeight="1"/>
    <row r="40" spans="2:8" ht="9" customHeight="1"/>
    <row r="41" spans="2:8" s="9" customFormat="1" ht="19.5" customHeight="1">
      <c r="B41" s="3"/>
      <c r="C41" s="3"/>
      <c r="D41" s="6"/>
      <c r="E41" s="6"/>
      <c r="F41" s="7"/>
      <c r="G41" s="7"/>
      <c r="H41" s="3"/>
    </row>
    <row r="66" ht="7.5" customHeight="1"/>
  </sheetData>
  <sheetProtection algorithmName="SHA-512" hashValue="PXNCSNweTDhI38jfasU3lWTcKqoVQQkglMackHyDEgug11Jg7Eq1koF/4MSli3h/jNefQW/0/4BTFCxWCAe4Fw==" saltValue="Cmr3ozuD4RynQjBhxk+0sg==" spinCount="100000" sheet="1" objects="1" scenarios="1"/>
  <mergeCells count="1">
    <mergeCell ref="B2:H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F0884D22BF2A48ACAA6A11D24E4C52" ma:contentTypeVersion="4" ma:contentTypeDescription="Een nieuw document maken." ma:contentTypeScope="" ma:versionID="33d851032437271804fb87491de79326">
  <xsd:schema xmlns:xsd="http://www.w3.org/2001/XMLSchema" xmlns:xs="http://www.w3.org/2001/XMLSchema" xmlns:p="http://schemas.microsoft.com/office/2006/metadata/properties" xmlns:ns2="207d3f32-8b6b-429f-82b8-84c987953d3e" targetNamespace="http://schemas.microsoft.com/office/2006/metadata/properties" ma:root="true" ma:fieldsID="4f7feb5c3485b6f2773cd71d67261e08" ns2:_="">
    <xsd:import namespace="207d3f32-8b6b-429f-82b8-84c987953d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d3f32-8b6b-429f-82b8-84c987953d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2D5A96-DC22-4F4B-8FFF-543EE393A4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d3f32-8b6b-429f-82b8-84c987953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89870E-976E-4230-B61B-4FF0C8FC71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480472-ADB3-4A8C-A681-42270D9F3BB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Simulatie bediende</vt:lpstr>
      <vt:lpstr>Calculator kost zelfstandigen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Steven Lannoo</dc:creator>
  <cp:lastModifiedBy>Steven Lannoo</cp:lastModifiedBy>
  <cp:lastPrinted>2024-07-03T19:40:35Z</cp:lastPrinted>
  <dcterms:created xsi:type="dcterms:W3CDTF">2015-06-05T18:19:34Z</dcterms:created>
  <dcterms:modified xsi:type="dcterms:W3CDTF">2024-10-04T15:18:11Z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0x01010066F0884D22BF2A48ACAA6A11D24E4C52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_activity">
    <vt:lpwstr>{"FileActivityType":"6","FileActivityTimeStamp":"2024-05-14T19:13:45.930Z","FileActivityUsersOnPage":[{"DisplayName":"Steven Lannoo","Id":"steven.lannoo@nav.be"}],"FileActivityNavigationId":null}</vt:lpwstr>
  </property>
  <property fmtid="{D5CDD505-2E9C-101B-9397-08002B2CF9AE}" pid="6" name="TriggerFlowInfo">
    <vt:lpwstr/>
  </property>
</Properties>
</file>